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caa\Documents\Synod Council\Synod Council\2022\"/>
    </mc:Choice>
  </mc:AlternateContent>
  <xr:revisionPtr revIDLastSave="0" documentId="13_ncr:1_{C3D8549F-E1F5-426B-B454-30ED00E36BF8}" xr6:coauthVersionLast="47" xr6:coauthVersionMax="47" xr10:uidLastSave="{00000000-0000-0000-0000-000000000000}"/>
  <bookViews>
    <workbookView xWindow="-103" yWindow="-103" windowWidth="33120" windowHeight="18720" xr2:uid="{2A024186-41EA-4F71-A6B4-FFDAF4DD79B4}"/>
  </bookViews>
  <sheets>
    <sheet name="2022 Worksheet" sheetId="5" r:id="rId1"/>
    <sheet name="Data Table" sheetId="7" r:id="rId2"/>
    <sheet name="Roster Choices" sheetId="6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5" l="1"/>
  <c r="D11" i="5" l="1"/>
  <c r="D24" i="5"/>
  <c r="D21" i="5"/>
  <c r="D27" i="5"/>
  <c r="D18" i="5"/>
  <c r="D15" i="5" l="1"/>
  <c r="C30" i="5"/>
  <c r="D31" i="5" s="1"/>
  <c r="D41" i="5" l="1"/>
  <c r="D45" i="5" s="1"/>
  <c r="C51" i="5" s="1"/>
  <c r="D52" i="5" l="1"/>
</calcChain>
</file>

<file path=xl/sharedStrings.xml><?xml version="1.0" encoding="utf-8"?>
<sst xmlns="http://schemas.openxmlformats.org/spreadsheetml/2006/main" count="96" uniqueCount="92">
  <si>
    <t>Worksheet Prompt:</t>
  </si>
  <si>
    <t>*Yellow cells - fill in information:</t>
  </si>
  <si>
    <t>Link to:</t>
  </si>
  <si>
    <t>Worksheet Tutorial Video</t>
  </si>
  <si>
    <t>STEP 1</t>
  </si>
  <si>
    <t>FORMULA</t>
  </si>
  <si>
    <t>CALCULATION</t>
  </si>
  <si>
    <t>Box A:</t>
  </si>
  <si>
    <t>LOCALIZED COST OF LIVING ADJUSTMENT</t>
  </si>
  <si>
    <t>(Please note that this is NOT “housing allowance” as defined by IRS regulations, but rather is a way to acknowledge higher costs of living and housing in many of our congregational service areas.)</t>
  </si>
  <si>
    <t>Box B:</t>
  </si>
  <si>
    <t>Box C:</t>
  </si>
  <si>
    <t>YEARS OF EXPERIENCE</t>
  </si>
  <si>
    <t xml:space="preserve">Credit calculated: one point for each year of service as an ordained pastor in Box D </t>
  </si>
  <si>
    <t>Years of Experience:</t>
  </si>
  <si>
    <t>Box D:</t>
  </si>
  <si>
    <r>
      <t>Increasingly, persons with prior experience in relevant fields enter rostered ministry in our church. We seek to acknowledge the value of prior experience</t>
    </r>
    <r>
      <rPr>
        <u/>
        <sz val="10.5"/>
        <color theme="1"/>
        <rFont val="Trebuchet MS"/>
        <family val="2"/>
      </rPr>
      <t xml:space="preserve"> in relevant fields</t>
    </r>
    <r>
      <rPr>
        <sz val="10.5"/>
        <color theme="1"/>
        <rFont val="Trebuchet MS"/>
        <family val="2"/>
      </rPr>
      <t xml:space="preserve"> (e.g. teaching, finance, counseling, administration, social work, etc.) with this adjustment.</t>
    </r>
  </si>
  <si>
    <t>Credit calculated: half point for each year of prior experience in a relevant field (up to a maximum of 8 points).</t>
  </si>
  <si>
    <t>Years of Related Non-Pastoral Experience (max 16):</t>
  </si>
  <si>
    <t>FURTHER EDUCATION</t>
  </si>
  <si>
    <t>LANGUAGE PROFICIENCY</t>
  </si>
  <si>
    <t>Those who are bilingual in languages vital to their ministry context should be compensated for their unique skill.</t>
  </si>
  <si>
    <t>Credit calculated: 2 points for language proficiency recognition.</t>
  </si>
  <si>
    <t>Language Proficiency (bilingual) vital to ministry (enter "2"):</t>
  </si>
  <si>
    <t>COMPENSATION ADJUSTMENT POINTS</t>
  </si>
  <si>
    <t>Step 3</t>
  </si>
  <si>
    <t>TOTAL BASE SALARY:</t>
  </si>
  <si>
    <t>Reminder: This worksheet represents approximately 70% of the costs of a pastor. Additional costs include social security, medical benefits, pension plans, continuing education, First Call Theological Education, and automobile &amp; professional expenses.</t>
  </si>
  <si>
    <t>LONGEVITY IN CURRENT CALL</t>
  </si>
  <si>
    <t>Research has established that vibrant long-term pastorates are often associated with congregational vitality. We seek to reflect our shared valuing of healthy, longer tenured pastorates with this adjustment.</t>
  </si>
  <si>
    <t>Credit calculation: Multiply the number of years of service in one’s current ministry context (maximum 10 years) by $1000 to determine the recommended bonus amount. If this is a new call in a new ministry you would enter $0.</t>
  </si>
  <si>
    <t>Years of Service in current Call (max 10):</t>
  </si>
  <si>
    <t>SOCIAL SECURITY OFFSET</t>
  </si>
  <si>
    <t>Social Security Payment Allowance:</t>
  </si>
  <si>
    <t>TOTAL DEFINED COMPENSATION:</t>
  </si>
  <si>
    <t>*Green cells- automatically calculated:</t>
  </si>
  <si>
    <t>ROSTER SELECTION</t>
  </si>
  <si>
    <t>Click yellow box, pull down menu, and choose roster.</t>
  </si>
  <si>
    <t>Please select:</t>
  </si>
  <si>
    <t>Word &amp; Service</t>
  </si>
  <si>
    <t>STEP 2</t>
  </si>
  <si>
    <t>DETERMINING BASE CASH SALARY</t>
  </si>
  <si>
    <t>As per most professional compensation systems, we acknowledge the value of acquired skills, wisdom, and experiences that can only come from actual experience.</t>
  </si>
  <si>
    <t xml:space="preserve">YEARS OF RELATED EXPERIENCE </t>
  </si>
  <si>
    <t>Credit calculated: 5 credits per point.</t>
  </si>
  <si>
    <t>Further Education:</t>
  </si>
  <si>
    <t>The Boxes above quantify the value of experience and education a pastoral minister may possess. These factors will become a basis for adjustment to compensation.</t>
  </si>
  <si>
    <t>Total Points:</t>
  </si>
  <si>
    <t>Contextual Compensation Additions</t>
  </si>
  <si>
    <t>NEGOTIATED COMPENSATION FOR 2022</t>
  </si>
  <si>
    <t>The amount in Box D represents our mutually-negotiated pastoral compensation for the coming year. (Note: Adjust accordingly if the terms of call are less than full-time, or if use of a parsonage is included as a portion of compensation).</t>
  </si>
  <si>
    <t>SYNOD RECOMMENDED- (only for Word &amp; Sacrament)</t>
  </si>
  <si>
    <t>Rosters</t>
  </si>
  <si>
    <t>Word &amp; Sacrament</t>
  </si>
  <si>
    <t>Part-time Calls (change % value if PT):</t>
  </si>
  <si>
    <t>BASELINE SALARY</t>
  </si>
  <si>
    <t>Adjusted basic compensation</t>
  </si>
  <si>
    <t>Alaska Location and Cost-of-Living Adjustment</t>
  </si>
  <si>
    <t>Anchorage</t>
  </si>
  <si>
    <t xml:space="preserve">Box C: recommended adjustments using a value modifier of $1000 </t>
  </si>
  <si>
    <t>Fairbanks</t>
  </si>
  <si>
    <t>Location</t>
  </si>
  <si>
    <t>Index</t>
  </si>
  <si>
    <t>Juneau</t>
  </si>
  <si>
    <t>Southeast Small Communities</t>
  </si>
  <si>
    <t>Mat-Su</t>
  </si>
  <si>
    <t>Kenai Peninsula</t>
  </si>
  <si>
    <t>Nome</t>
  </si>
  <si>
    <t>Petersburg</t>
  </si>
  <si>
    <t>Valdez</t>
  </si>
  <si>
    <t>Kotzebue</t>
  </si>
  <si>
    <t>Dillingham</t>
  </si>
  <si>
    <r>
      <t xml:space="preserve">Although the Alaska Synod will provide guidelines and baseline compensation levels, congregations ought to annually review and revise compensation for their rostered ministers. </t>
    </r>
    <r>
      <rPr>
        <b/>
        <sz val="10.5"/>
        <color theme="1"/>
        <rFont val="Trebuchet MS"/>
        <family val="2"/>
      </rPr>
      <t>Acknowledging the amount in Boxes A as a “baseline” and Box C as “appropriate,” it is the opportunity of the congregation to adjust based on context/situation (add additional amounts in the yellow boxes)</t>
    </r>
    <r>
      <rPr>
        <sz val="10.5"/>
        <color theme="1"/>
        <rFont val="Trebuchet MS"/>
        <family val="2"/>
      </rPr>
      <t>:</t>
    </r>
  </si>
  <si>
    <t>Lutherans have long expected that their rostered ministers be well-educated. This credit seeks to account for and encourage life-long learning for leadership.  Enter degrees beyond Mdiv for pastors and MA for deacons (PhD., DMin, additional graduate level licensing or credentialing = 1)</t>
  </si>
  <si>
    <r>
      <t xml:space="preserve">· </t>
    </r>
    <r>
      <rPr>
        <i/>
        <sz val="10"/>
        <color theme="1"/>
        <rFont val="Trebuchet MS"/>
        <family val="2"/>
      </rPr>
      <t>Does our pastor or deacon bring any special skills to this ministry that ought to be compensated?</t>
    </r>
  </si>
  <si>
    <t>- Does our pastor or deacon bear significant added administrative / leadership responsibility?</t>
  </si>
  <si>
    <r>
      <t xml:space="preserve">- </t>
    </r>
    <r>
      <rPr>
        <i/>
        <sz val="10"/>
        <color theme="1"/>
        <rFont val="Trebuchet MS"/>
        <family val="2"/>
      </rPr>
      <t>During the past year, has our pastor or deacon met the ministry goals which had been mutually established by the pastor and the congregation?</t>
    </r>
  </si>
  <si>
    <t>- Are we expecting our pastor or deacon to take on any significant new responsibilities this year?</t>
  </si>
  <si>
    <r>
      <t xml:space="preserve">· </t>
    </r>
    <r>
      <rPr>
        <i/>
        <sz val="10"/>
        <color theme="1"/>
        <rFont val="Trebuchet MS"/>
        <family val="2"/>
      </rPr>
      <t xml:space="preserve">Are there any unique financial stresses which we should address in order to allow our pastor or deacon to better serve our community? </t>
    </r>
  </si>
  <si>
    <t>Our guidelines recommend churches accept responsibility for half of pastors’ social security tax payment (8.28%), just as they do for non-ordained employees under the Self-Employed Contributions Act (SECA).  The pastor or deacon is responsible for the tax in full.</t>
  </si>
  <si>
    <t>The Alaska Synod covers a large, economically diverse area with significant differences in cost of living related to housing, energy, food, and other basic expenses. This “cost-of-living” adjustment to the base compensation is intended to acknowledge that diversity.  Select the closest Alaska location to the clergy member's home from the drop-down list</t>
  </si>
  <si>
    <t>Brevig, Shishmaref, Teller, Wales or Seward Peninsula</t>
  </si>
  <si>
    <t>Region in state report</t>
  </si>
  <si>
    <t>Seward, Soldotna</t>
  </si>
  <si>
    <t>Wrangell</t>
  </si>
  <si>
    <t>Ketchikan, Sitka</t>
  </si>
  <si>
    <t>Southeast Mid-sized Communities</t>
  </si>
  <si>
    <t>Fairbanks/North Pole</t>
  </si>
  <si>
    <t>Bethel</t>
  </si>
  <si>
    <t>Word and Service base set at $10,000 less than Word and Sacrament.</t>
  </si>
  <si>
    <t>2023 Base is a 5% increase on the 2022 Base of $55,516 taken from App. B of Alaska Synod Guidelines revised 2012.</t>
  </si>
  <si>
    <t>The Alaska Synod annually sets a baseline salary by consulting the consulting various current economic indicators, including, but not limited to, changes in the Anchorage Consumer Price Index-U.  Our baseline reflects a 5.0% increase for 2023 from the 2022 base.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</si>
</sst>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33" x14ac:knownFonts="1">
    <font>
      <sz val="11"/>
      <color theme="1"/>
      <name val="Calibri"/>
      <family val="2"/>
      <scheme val="minor"/>
    </font>
    <font>
      <b/>
      <sz val="12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sz val="11"/>
      <color theme="1"/>
      <name val="Trebuchet MS"/>
      <family val="2"/>
    </font>
    <font>
      <sz val="12"/>
      <name val="Trebuchet MS"/>
      <family val="2"/>
    </font>
    <font>
      <b/>
      <sz val="14"/>
      <color rgb="FFFFFFFF"/>
      <name val="Trebuchet MS"/>
      <family val="2"/>
    </font>
    <font>
      <sz val="11"/>
      <name val="Trebuchet MS"/>
      <family val="2"/>
    </font>
    <font>
      <sz val="10.5"/>
      <color theme="1"/>
      <name val="Trebuchet MS"/>
      <family val="2"/>
    </font>
    <font>
      <sz val="10.5"/>
      <color rgb="FF000000"/>
      <name val="Trebuchet MS"/>
      <family val="2"/>
    </font>
    <font>
      <u/>
      <sz val="11"/>
      <color theme="10"/>
      <name val="Calibri"/>
      <family val="2"/>
      <scheme val="minor"/>
    </font>
    <font>
      <u/>
      <sz val="10.5"/>
      <color theme="1"/>
      <name val="Trebuchet MS"/>
      <family val="2"/>
    </font>
    <font>
      <sz val="10.5"/>
      <color rgb="FF222222"/>
      <name val="Trebuchet MS"/>
      <family val="2"/>
    </font>
    <font>
      <i/>
      <sz val="10"/>
      <color theme="1"/>
      <name val="Trebuchet MS"/>
      <family val="2"/>
    </font>
    <font>
      <i/>
      <sz val="10"/>
      <color rgb="FF000000"/>
      <name val="Trebuchet MS"/>
      <family val="2"/>
    </font>
    <font>
      <sz val="10"/>
      <color theme="1"/>
      <name val="Trebuchet MS"/>
      <family val="2"/>
    </font>
    <font>
      <sz val="10.5"/>
      <name val="Trebuchet MS"/>
      <family val="2"/>
    </font>
    <font>
      <b/>
      <sz val="10.5"/>
      <color theme="1"/>
      <name val="Trebuchet MS"/>
      <family val="2"/>
    </font>
    <font>
      <sz val="11"/>
      <color rgb="FF9C5700"/>
      <name val="Calibri"/>
      <family val="2"/>
      <scheme val="minor"/>
    </font>
    <font>
      <b/>
      <sz val="11"/>
      <color theme="1"/>
      <name val="Trebuchet MS"/>
      <family val="2"/>
    </font>
    <font>
      <sz val="11"/>
      <color rgb="FF000000"/>
      <name val="Trebuchet MS"/>
      <family val="2"/>
    </font>
    <font>
      <sz val="11"/>
      <color rgb="FF000000"/>
      <name val="Calibri"/>
      <family val="2"/>
      <scheme val="minor"/>
    </font>
    <font>
      <sz val="12"/>
      <color rgb="FF000000"/>
      <name val="Trebuchet MS"/>
      <family val="2"/>
    </font>
    <font>
      <b/>
      <sz val="11"/>
      <color theme="1"/>
      <name val="Trebuchet MS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Trebuchet MS"/>
      <family val="2"/>
    </font>
    <font>
      <i/>
      <sz val="10.5"/>
      <name val="Trebuchet MS"/>
      <family val="2"/>
    </font>
    <font>
      <sz val="11"/>
      <name val="Calibri"/>
      <family val="2"/>
      <scheme val="minor"/>
    </font>
    <font>
      <i/>
      <sz val="10"/>
      <name val="Trebuchet MS"/>
      <family val="2"/>
    </font>
    <font>
      <b/>
      <sz val="11"/>
      <color rgb="FF9C57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22222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B9C"/>
      </patternFill>
    </fill>
    <fill>
      <patternFill patternType="solid">
        <fgColor rgb="FFD9E1F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8" fillId="8" borderId="0" applyNumberFormat="0" applyBorder="0" applyAlignment="0" applyProtection="0"/>
    <xf numFmtId="44" fontId="25" fillId="0" borderId="0" applyFont="0" applyFill="0" applyBorder="0" applyAlignment="0" applyProtection="0"/>
  </cellStyleXfs>
  <cellXfs count="114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/>
    <xf numFmtId="164" fontId="2" fillId="0" borderId="1" xfId="0" applyNumberFormat="1" applyFont="1" applyBorder="1"/>
    <xf numFmtId="164" fontId="2" fillId="7" borderId="1" xfId="0" applyNumberFormat="1" applyFont="1" applyFill="1" applyBorder="1"/>
    <xf numFmtId="0" fontId="3" fillId="2" borderId="1" xfId="0" applyFont="1" applyFill="1" applyBorder="1"/>
    <xf numFmtId="0" fontId="7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horizontal="right"/>
    </xf>
    <xf numFmtId="0" fontId="4" fillId="0" borderId="1" xfId="0" applyFont="1" applyBorder="1" applyAlignment="1">
      <alignment vertical="top" wrapText="1"/>
    </xf>
    <xf numFmtId="0" fontId="3" fillId="5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12" fillId="0" borderId="1" xfId="0" applyFont="1" applyBorder="1" applyAlignment="1">
      <alignment wrapText="1"/>
    </xf>
    <xf numFmtId="0" fontId="3" fillId="5" borderId="1" xfId="0" applyFont="1" applyFill="1" applyBorder="1" applyAlignment="1">
      <alignment horizontal="right" vertical="center"/>
    </xf>
    <xf numFmtId="0" fontId="17" fillId="3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19" fillId="9" borderId="0" xfId="0" applyFont="1" applyFill="1" applyAlignment="1">
      <alignment horizontal="right" vertical="center"/>
    </xf>
    <xf numFmtId="0" fontId="2" fillId="0" borderId="1" xfId="0" applyFont="1" applyBorder="1" applyAlignment="1">
      <alignment wrapText="1"/>
    </xf>
    <xf numFmtId="0" fontId="23" fillId="3" borderId="1" xfId="0" applyFont="1" applyFill="1" applyBorder="1" applyAlignment="1">
      <alignment horizontal="right" vertical="top" wrapText="1"/>
    </xf>
    <xf numFmtId="0" fontId="17" fillId="5" borderId="1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24" fillId="0" borderId="0" xfId="0" applyFont="1"/>
    <xf numFmtId="0" fontId="1" fillId="0" borderId="1" xfId="0" applyFont="1" applyBorder="1" applyAlignment="1">
      <alignment vertical="top" wrapText="1"/>
    </xf>
    <xf numFmtId="165" fontId="5" fillId="4" borderId="1" xfId="0" applyNumberFormat="1" applyFont="1" applyFill="1" applyBorder="1"/>
    <xf numFmtId="0" fontId="13" fillId="0" borderId="1" xfId="0" applyFont="1" applyBorder="1" applyAlignment="1">
      <alignment vertical="center" wrapText="1"/>
    </xf>
    <xf numFmtId="6" fontId="2" fillId="4" borderId="1" xfId="0" applyNumberFormat="1" applyFont="1" applyFill="1" applyBorder="1"/>
    <xf numFmtId="0" fontId="17" fillId="0" borderId="2" xfId="0" applyFont="1" applyBorder="1" applyAlignment="1">
      <alignment vertical="top" wrapText="1"/>
    </xf>
    <xf numFmtId="0" fontId="27" fillId="0" borderId="11" xfId="0" applyFont="1" applyBorder="1" applyAlignment="1">
      <alignment horizontal="right" vertical="center" wrapText="1"/>
    </xf>
    <xf numFmtId="0" fontId="18" fillId="0" borderId="12" xfId="2" applyFill="1" applyBorder="1" applyAlignment="1">
      <alignment vertical="center" wrapText="1"/>
    </xf>
    <xf numFmtId="0" fontId="27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0" fontId="23" fillId="3" borderId="15" xfId="0" applyFont="1" applyFill="1" applyBorder="1" applyAlignment="1">
      <alignment horizontal="right" vertical="center" wrapText="1"/>
    </xf>
    <xf numFmtId="0" fontId="28" fillId="0" borderId="0" xfId="0" applyFont="1"/>
    <xf numFmtId="0" fontId="13" fillId="5" borderId="1" xfId="0" applyFont="1" applyFill="1" applyBorder="1" applyAlignment="1">
      <alignment horizontal="right" indent="1"/>
    </xf>
    <xf numFmtId="164" fontId="0" fillId="0" borderId="0" xfId="0" applyNumberFormat="1"/>
    <xf numFmtId="0" fontId="13" fillId="0" borderId="3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center" wrapText="1"/>
    </xf>
    <xf numFmtId="0" fontId="2" fillId="0" borderId="0" xfId="0" applyFont="1"/>
    <xf numFmtId="0" fontId="19" fillId="3" borderId="1" xfId="0" applyFont="1" applyFill="1" applyBorder="1" applyAlignment="1">
      <alignment horizontal="right" vertical="top" wrapText="1"/>
    </xf>
    <xf numFmtId="2" fontId="0" fillId="0" borderId="0" xfId="0" applyNumberFormat="1"/>
    <xf numFmtId="0" fontId="0" fillId="0" borderId="0" xfId="0" applyAlignment="1">
      <alignment horizontal="left"/>
    </xf>
    <xf numFmtId="2" fontId="28" fillId="0" borderId="1" xfId="1" applyNumberFormat="1" applyFont="1" applyBorder="1" applyAlignment="1" applyProtection="1">
      <alignment horizontal="center" vertical="center"/>
      <protection locked="0"/>
    </xf>
    <xf numFmtId="0" fontId="8" fillId="10" borderId="3" xfId="0" applyFont="1" applyFill="1" applyBorder="1" applyAlignment="1" applyProtection="1">
      <alignment horizontal="right" vertical="center" wrapText="1"/>
      <protection locked="0"/>
    </xf>
    <xf numFmtId="0" fontId="9" fillId="10" borderId="1" xfId="0" applyFont="1" applyFill="1" applyBorder="1" applyAlignment="1" applyProtection="1">
      <alignment horizontal="right" vertical="center" wrapText="1"/>
      <protection locked="0"/>
    </xf>
    <xf numFmtId="0" fontId="8" fillId="10" borderId="1" xfId="0" applyFont="1" applyFill="1" applyBorder="1" applyAlignment="1" applyProtection="1">
      <alignment vertical="top" wrapText="1"/>
      <protection locked="0"/>
    </xf>
    <xf numFmtId="0" fontId="29" fillId="10" borderId="1" xfId="0" applyFont="1" applyFill="1" applyBorder="1" applyAlignment="1" applyProtection="1">
      <alignment vertical="center" wrapText="1"/>
      <protection locked="0"/>
    </xf>
    <xf numFmtId="0" fontId="13" fillId="10" borderId="1" xfId="0" applyFont="1" applyFill="1" applyBorder="1" applyAlignment="1" applyProtection="1">
      <alignment vertical="center" wrapText="1"/>
      <protection locked="0"/>
    </xf>
    <xf numFmtId="165" fontId="3" fillId="4" borderId="1" xfId="0" applyNumberFormat="1" applyFont="1" applyFill="1" applyBorder="1" applyProtection="1">
      <protection locked="0"/>
    </xf>
    <xf numFmtId="165" fontId="2" fillId="4" borderId="1" xfId="0" applyNumberFormat="1" applyFont="1" applyFill="1" applyBorder="1" applyAlignment="1" applyProtection="1">
      <alignment vertical="top" wrapText="1"/>
      <protection locked="0"/>
    </xf>
    <xf numFmtId="165" fontId="3" fillId="4" borderId="1" xfId="0" applyNumberFormat="1" applyFont="1" applyFill="1" applyBorder="1" applyAlignment="1" applyProtection="1">
      <alignment vertical="center"/>
      <protection locked="0"/>
    </xf>
    <xf numFmtId="164" fontId="16" fillId="4" borderId="1" xfId="0" applyNumberFormat="1" applyFont="1" applyFill="1" applyBorder="1" applyAlignment="1" applyProtection="1">
      <alignment vertical="center" wrapText="1"/>
      <protection locked="0"/>
    </xf>
    <xf numFmtId="0" fontId="32" fillId="0" borderId="0" xfId="0" applyFont="1"/>
    <xf numFmtId="0" fontId="31" fillId="8" borderId="1" xfId="2" applyFont="1" applyBorder="1" applyAlignment="1" applyProtection="1">
      <alignment horizontal="center" vertical="center" wrapText="1"/>
      <protection locked="0"/>
    </xf>
    <xf numFmtId="0" fontId="0" fillId="11" borderId="0" xfId="0" applyFill="1" applyAlignment="1" applyProtection="1">
      <alignment horizontal="center"/>
      <protection locked="0"/>
    </xf>
    <xf numFmtId="0" fontId="21" fillId="8" borderId="1" xfId="2" applyFont="1" applyBorder="1" applyAlignment="1" applyProtection="1">
      <alignment vertical="center"/>
      <protection locked="0"/>
    </xf>
    <xf numFmtId="0" fontId="20" fillId="8" borderId="1" xfId="2" applyFont="1" applyBorder="1" applyAlignment="1" applyProtection="1">
      <alignment vertical="center"/>
      <protection locked="0"/>
    </xf>
    <xf numFmtId="0" fontId="21" fillId="8" borderId="1" xfId="2" applyFont="1" applyBorder="1" applyAlignment="1" applyProtection="1">
      <alignment horizontal="right" vertical="center"/>
    </xf>
    <xf numFmtId="165" fontId="18" fillId="8" borderId="8" xfId="3" applyNumberFormat="1" applyFont="1" applyFill="1" applyBorder="1" applyAlignment="1" applyProtection="1">
      <alignment vertical="center" wrapText="1"/>
      <protection locked="0"/>
    </xf>
    <xf numFmtId="165" fontId="18" fillId="8" borderId="8" xfId="3" quotePrefix="1" applyNumberFormat="1" applyFont="1" applyFill="1" applyBorder="1" applyAlignment="1" applyProtection="1">
      <alignment vertical="center" wrapText="1"/>
      <protection locked="0"/>
    </xf>
    <xf numFmtId="165" fontId="18" fillId="8" borderId="8" xfId="3" applyNumberFormat="1" applyFont="1" applyFill="1" applyBorder="1" applyProtection="1">
      <protection locked="0"/>
    </xf>
    <xf numFmtId="165" fontId="18" fillId="8" borderId="5" xfId="3" applyNumberFormat="1" applyFont="1" applyFill="1" applyBorder="1" applyAlignment="1" applyProtection="1">
      <alignment vertical="center" wrapText="1"/>
      <protection locked="0"/>
    </xf>
    <xf numFmtId="38" fontId="18" fillId="8" borderId="1" xfId="2" applyNumberFormat="1" applyBorder="1" applyAlignment="1" applyProtection="1">
      <alignment vertical="center" wrapText="1"/>
      <protection locked="0"/>
    </xf>
    <xf numFmtId="9" fontId="30" fillId="8" borderId="4" xfId="2" applyNumberFormat="1" applyFont="1" applyBorder="1" applyAlignment="1" applyProtection="1">
      <alignment horizontal="left" vertical="center" wrapText="1"/>
      <protection locked="0"/>
    </xf>
    <xf numFmtId="0" fontId="10" fillId="0" borderId="16" xfId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3" fillId="0" borderId="1" xfId="0" applyFont="1" applyBorder="1" applyAlignment="1">
      <alignment wrapText="1"/>
    </xf>
    <xf numFmtId="165" fontId="0" fillId="0" borderId="2" xfId="0" applyNumberFormat="1" applyBorder="1" applyAlignment="1">
      <alignment vertical="center"/>
    </xf>
    <xf numFmtId="165" fontId="0" fillId="0" borderId="4" xfId="0" applyNumberFormat="1" applyBorder="1" applyAlignment="1">
      <alignment vertical="center"/>
    </xf>
    <xf numFmtId="165" fontId="0" fillId="0" borderId="3" xfId="0" applyNumberFormat="1" applyBorder="1" applyAlignment="1">
      <alignment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6" fillId="0" borderId="9" xfId="0" applyFont="1" applyBorder="1" applyAlignment="1">
      <alignment horizontal="right" vertical="center" wrapText="1"/>
    </xf>
    <xf numFmtId="0" fontId="26" fillId="0" borderId="10" xfId="0" applyFont="1" applyBorder="1" applyAlignment="1">
      <alignment horizontal="right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3" fillId="0" borderId="2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15" fillId="0" borderId="2" xfId="0" quotePrefix="1" applyFont="1" applyBorder="1" applyAlignment="1">
      <alignment horizontal="left" vertical="top" wrapText="1"/>
    </xf>
    <xf numFmtId="0" fontId="15" fillId="0" borderId="4" xfId="0" quotePrefix="1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3" fillId="7" borderId="3" xfId="0" applyFont="1" applyFill="1" applyBorder="1" applyAlignment="1">
      <alignment horizontal="left" vertical="center"/>
    </xf>
    <xf numFmtId="0" fontId="13" fillId="0" borderId="2" xfId="0" quotePrefix="1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top" wrapText="1"/>
    </xf>
    <xf numFmtId="0" fontId="3" fillId="5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center"/>
    </xf>
    <xf numFmtId="0" fontId="13" fillId="0" borderId="2" xfId="0" applyFont="1" applyBorder="1" applyAlignment="1">
      <alignment horizontal="left" vertical="center" wrapText="1"/>
    </xf>
    <xf numFmtId="0" fontId="14" fillId="6" borderId="1" xfId="0" applyFont="1" applyFill="1" applyBorder="1" applyAlignment="1">
      <alignment horizontal="left" vertical="center" wrapText="1"/>
    </xf>
    <xf numFmtId="0" fontId="13" fillId="0" borderId="15" xfId="0" applyFont="1" applyBorder="1" applyAlignment="1">
      <alignment vertical="center" wrapText="1"/>
    </xf>
  </cellXfs>
  <cellStyles count="4">
    <cellStyle name="Currency" xfId="3" builtinId="4"/>
    <cellStyle name="Hyperlink" xfId="1" builtinId="8"/>
    <cellStyle name="Neutral" xfId="2" builtinId="28"/>
    <cellStyle name="Normal" xfId="0" builtinId="0"/>
  </cellStyles>
  <dxfs count="2">
    <dxf>
      <font>
        <color theme="0"/>
      </font>
      <fill>
        <patternFill>
          <bgColor theme="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89591</xdr:colOff>
      <xdr:row>1</xdr:row>
      <xdr:rowOff>56585</xdr:rowOff>
    </xdr:from>
    <xdr:to>
      <xdr:col>2</xdr:col>
      <xdr:colOff>584703</xdr:colOff>
      <xdr:row>1</xdr:row>
      <xdr:rowOff>174468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8CFFF5B3-E4CA-48E3-9C0A-C2E739BC6917}"/>
            </a:ext>
          </a:extLst>
        </xdr:cNvPr>
        <xdr:cNvSpPr/>
      </xdr:nvSpPr>
      <xdr:spPr>
        <a:xfrm>
          <a:off x="3675754" y="2123510"/>
          <a:ext cx="495112" cy="117883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337704</xdr:colOff>
      <xdr:row>2</xdr:row>
      <xdr:rowOff>51877</xdr:rowOff>
    </xdr:from>
    <xdr:to>
      <xdr:col>2</xdr:col>
      <xdr:colOff>584700</xdr:colOff>
      <xdr:row>2</xdr:row>
      <xdr:rowOff>169760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9BEDC04-0225-4498-A084-31893F83E598}"/>
            </a:ext>
          </a:extLst>
        </xdr:cNvPr>
        <xdr:cNvSpPr/>
      </xdr:nvSpPr>
      <xdr:spPr>
        <a:xfrm>
          <a:off x="4071937" y="1248997"/>
          <a:ext cx="246996" cy="117883"/>
        </a:xfrm>
        <a:prstGeom prst="rect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90919</xdr:colOff>
      <xdr:row>2</xdr:row>
      <xdr:rowOff>51442</xdr:rowOff>
    </xdr:from>
    <xdr:to>
      <xdr:col>2</xdr:col>
      <xdr:colOff>329044</xdr:colOff>
      <xdr:row>2</xdr:row>
      <xdr:rowOff>169325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5CFC253C-64C7-47B1-B52C-3B425CA7D2E4}"/>
            </a:ext>
          </a:extLst>
        </xdr:cNvPr>
        <xdr:cNvSpPr/>
      </xdr:nvSpPr>
      <xdr:spPr>
        <a:xfrm>
          <a:off x="3825152" y="1248562"/>
          <a:ext cx="238125" cy="117883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976798</xdr:colOff>
      <xdr:row>0</xdr:row>
      <xdr:rowOff>0</xdr:rowOff>
    </xdr:from>
    <xdr:to>
      <xdr:col>3</xdr:col>
      <xdr:colOff>845587</xdr:colOff>
      <xdr:row>0</xdr:row>
      <xdr:rowOff>1429747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D2338F5D-DB0C-21A0-35EF-CE7E71988F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6798" y="0"/>
          <a:ext cx="6861888" cy="14297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lcaalaska.net/call-process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BCD79-AAB5-46F9-9130-973C6806F33A}">
  <dimension ref="A1:K54"/>
  <sheetViews>
    <sheetView tabSelected="1" zoomScale="112" zoomScaleNormal="112" workbookViewId="0">
      <selection activeCell="C14" sqref="C14"/>
    </sheetView>
  </sheetViews>
  <sheetFormatPr defaultColWidth="8.84375" defaultRowHeight="14.6" x14ac:dyDescent="0.4"/>
  <cols>
    <col min="1" max="1" width="15.3046875" customWidth="1"/>
    <col min="2" max="2" width="36.84375" customWidth="1"/>
    <col min="3" max="3" width="46.69140625" customWidth="1"/>
    <col min="4" max="4" width="30.3046875" customWidth="1"/>
    <col min="7" max="7" width="9.69140625" bestFit="1" customWidth="1"/>
  </cols>
  <sheetData>
    <row r="1" spans="1:4" ht="123" customHeight="1" thickBot="1" x14ac:dyDescent="0.45">
      <c r="A1" s="69"/>
      <c r="B1" s="69"/>
      <c r="C1" s="69"/>
      <c r="D1" s="69"/>
    </row>
    <row r="2" spans="1:4" s="37" customFormat="1" x14ac:dyDescent="0.4">
      <c r="A2" s="81" t="s">
        <v>0</v>
      </c>
      <c r="B2" s="31" t="s">
        <v>1</v>
      </c>
      <c r="C2" s="32"/>
      <c r="D2" s="41" t="s">
        <v>2</v>
      </c>
    </row>
    <row r="3" spans="1:4" s="37" customFormat="1" ht="26.5" customHeight="1" thickBot="1" x14ac:dyDescent="0.45">
      <c r="A3" s="82"/>
      <c r="B3" s="33" t="s">
        <v>35</v>
      </c>
      <c r="C3" s="34"/>
      <c r="D3" s="68" t="s">
        <v>3</v>
      </c>
    </row>
    <row r="4" spans="1:4" ht="4.75" hidden="1" customHeight="1" x14ac:dyDescent="0.4">
      <c r="A4" s="71"/>
      <c r="B4" s="72"/>
      <c r="C4" s="72"/>
      <c r="D4" s="73"/>
    </row>
    <row r="5" spans="1:4" ht="16.3" hidden="1" x14ac:dyDescent="0.4">
      <c r="A5" s="12" t="s">
        <v>4</v>
      </c>
      <c r="B5" s="12" t="s">
        <v>36</v>
      </c>
      <c r="C5" s="12" t="s">
        <v>5</v>
      </c>
      <c r="D5" s="12" t="s">
        <v>6</v>
      </c>
    </row>
    <row r="6" spans="1:4" ht="37.299999999999997" customHeight="1" x14ac:dyDescent="0.4">
      <c r="A6" s="26"/>
      <c r="B6" s="26"/>
      <c r="C6" s="74" t="s">
        <v>37</v>
      </c>
      <c r="D6" s="74"/>
    </row>
    <row r="7" spans="1:4" ht="18.45" x14ac:dyDescent="0.45">
      <c r="A7" s="24"/>
      <c r="B7" s="3"/>
      <c r="C7" s="9" t="s">
        <v>38</v>
      </c>
      <c r="D7" s="57" t="s">
        <v>53</v>
      </c>
    </row>
    <row r="8" spans="1:4" ht="5.05" customHeight="1" x14ac:dyDescent="0.4">
      <c r="A8" s="71"/>
      <c r="B8" s="72"/>
      <c r="C8" s="72"/>
      <c r="D8" s="73"/>
    </row>
    <row r="9" spans="1:4" ht="16.3" x14ac:dyDescent="0.4">
      <c r="A9" s="12" t="s">
        <v>40</v>
      </c>
      <c r="B9" s="78" t="s">
        <v>41</v>
      </c>
      <c r="C9" s="79"/>
      <c r="D9" s="80"/>
    </row>
    <row r="10" spans="1:4" ht="113.15" x14ac:dyDescent="0.4">
      <c r="A10" s="8" t="s">
        <v>55</v>
      </c>
      <c r="B10" s="35" t="s">
        <v>91</v>
      </c>
      <c r="C10" s="70"/>
      <c r="D10" s="70"/>
    </row>
    <row r="11" spans="1:4" ht="16.3" x14ac:dyDescent="0.45">
      <c r="A11" s="71"/>
      <c r="B11" s="73"/>
      <c r="C11" s="9" t="s">
        <v>7</v>
      </c>
      <c r="D11" s="27">
        <f>+VLOOKUP(D7,'Data Table'!E1:F2,2,FALSE)</f>
        <v>58292</v>
      </c>
    </row>
    <row r="12" spans="1:4" ht="5.05" customHeight="1" x14ac:dyDescent="0.4">
      <c r="A12" s="71"/>
      <c r="B12" s="72"/>
      <c r="C12" s="72"/>
      <c r="D12" s="73"/>
    </row>
    <row r="13" spans="1:4" ht="141.44999999999999" x14ac:dyDescent="0.4">
      <c r="A13" s="10" t="s">
        <v>8</v>
      </c>
      <c r="B13" s="35" t="s">
        <v>80</v>
      </c>
      <c r="C13" s="70" t="s">
        <v>9</v>
      </c>
      <c r="D13" s="74"/>
    </row>
    <row r="14" spans="1:4" ht="29.15" x14ac:dyDescent="0.4">
      <c r="A14" s="1"/>
      <c r="B14" s="43" t="s">
        <v>57</v>
      </c>
      <c r="C14" s="58" t="s">
        <v>58</v>
      </c>
      <c r="D14" s="46">
        <f>+VLOOKUP(C14,'Data Table'!A2:B14,2,FALSE)</f>
        <v>1</v>
      </c>
    </row>
    <row r="15" spans="1:4" ht="16.3" x14ac:dyDescent="0.45">
      <c r="B15" s="38" t="s">
        <v>56</v>
      </c>
      <c r="C15" s="11" t="s">
        <v>10</v>
      </c>
      <c r="D15" s="29">
        <f>D11*D14</f>
        <v>58292</v>
      </c>
    </row>
    <row r="16" spans="1:4" ht="5.05" customHeight="1" x14ac:dyDescent="0.4">
      <c r="A16" s="75"/>
      <c r="B16" s="76"/>
      <c r="C16" s="76"/>
      <c r="D16" s="77"/>
    </row>
    <row r="17" spans="1:4" ht="70.75" x14ac:dyDescent="0.4">
      <c r="A17" s="10" t="s">
        <v>12</v>
      </c>
      <c r="B17" s="35" t="s">
        <v>42</v>
      </c>
      <c r="C17" s="111" t="s">
        <v>13</v>
      </c>
      <c r="D17" s="96"/>
    </row>
    <row r="18" spans="1:4" x14ac:dyDescent="0.4">
      <c r="A18" s="13"/>
      <c r="B18" s="21" t="s">
        <v>14</v>
      </c>
      <c r="C18" s="59">
        <v>0</v>
      </c>
      <c r="D18" s="47">
        <f>C18</f>
        <v>0</v>
      </c>
    </row>
    <row r="19" spans="1:4" ht="5.05" customHeight="1" x14ac:dyDescent="0.4">
      <c r="A19" s="71"/>
      <c r="B19" s="72"/>
      <c r="C19" s="72"/>
      <c r="D19" s="73"/>
    </row>
    <row r="20" spans="1:4" ht="113.15" x14ac:dyDescent="0.4">
      <c r="A20" s="10" t="s">
        <v>43</v>
      </c>
      <c r="B20" s="35" t="s">
        <v>16</v>
      </c>
      <c r="C20" s="112" t="s">
        <v>17</v>
      </c>
      <c r="D20" s="112"/>
    </row>
    <row r="21" spans="1:4" ht="35.049999999999997" customHeight="1" x14ac:dyDescent="0.4">
      <c r="A21" s="13"/>
      <c r="B21" s="21" t="s">
        <v>18</v>
      </c>
      <c r="C21" s="60">
        <v>0</v>
      </c>
      <c r="D21" s="48">
        <f>C21/2</f>
        <v>0</v>
      </c>
    </row>
    <row r="22" spans="1:4" ht="5.05" customHeight="1" x14ac:dyDescent="0.4">
      <c r="A22" s="71"/>
      <c r="B22" s="72"/>
      <c r="C22" s="72"/>
      <c r="D22" s="73"/>
    </row>
    <row r="23" spans="1:4" ht="113.15" x14ac:dyDescent="0.4">
      <c r="A23" s="10" t="s">
        <v>19</v>
      </c>
      <c r="B23" s="35" t="s">
        <v>73</v>
      </c>
      <c r="C23" s="70" t="s">
        <v>44</v>
      </c>
      <c r="D23" s="113"/>
    </row>
    <row r="24" spans="1:4" x14ac:dyDescent="0.4">
      <c r="A24" s="10"/>
      <c r="B24" s="36" t="s">
        <v>45</v>
      </c>
      <c r="C24" s="59">
        <v>0</v>
      </c>
      <c r="D24" s="49">
        <f>C24*5</f>
        <v>0</v>
      </c>
    </row>
    <row r="25" spans="1:4" ht="5.05" customHeight="1" x14ac:dyDescent="0.4">
      <c r="A25" s="71"/>
      <c r="B25" s="72"/>
      <c r="C25" s="72"/>
      <c r="D25" s="110"/>
    </row>
    <row r="26" spans="1:4" ht="42.45" x14ac:dyDescent="0.4">
      <c r="A26" s="14" t="s">
        <v>20</v>
      </c>
      <c r="B26" s="15" t="s">
        <v>21</v>
      </c>
      <c r="C26" s="70" t="s">
        <v>22</v>
      </c>
      <c r="D26" s="70"/>
    </row>
    <row r="27" spans="1:4" ht="28.3" x14ac:dyDescent="0.4">
      <c r="A27" s="14"/>
      <c r="B27" s="22" t="s">
        <v>23</v>
      </c>
      <c r="C27" s="61">
        <v>0</v>
      </c>
      <c r="D27" s="50">
        <f>C27</f>
        <v>0</v>
      </c>
    </row>
    <row r="28" spans="1:4" ht="5.05" customHeight="1" x14ac:dyDescent="0.4">
      <c r="A28" s="71"/>
      <c r="B28" s="72"/>
      <c r="C28" s="72"/>
      <c r="D28" s="73"/>
    </row>
    <row r="29" spans="1:4" ht="70.75" x14ac:dyDescent="0.4">
      <c r="A29" s="10" t="s">
        <v>24</v>
      </c>
      <c r="B29" s="35" t="s">
        <v>46</v>
      </c>
      <c r="C29" s="70" t="s">
        <v>59</v>
      </c>
      <c r="D29" s="70"/>
    </row>
    <row r="30" spans="1:4" x14ac:dyDescent="0.4">
      <c r="A30" s="13"/>
      <c r="B30" s="21" t="s">
        <v>47</v>
      </c>
      <c r="C30" s="51">
        <f>D18+D21+D24+D27</f>
        <v>0</v>
      </c>
      <c r="D30" s="28"/>
    </row>
    <row r="31" spans="1:4" ht="16.3" x14ac:dyDescent="0.45">
      <c r="B31" s="20"/>
      <c r="C31" s="11" t="s">
        <v>11</v>
      </c>
      <c r="D31" s="52">
        <f>C30*1000</f>
        <v>0</v>
      </c>
    </row>
    <row r="32" spans="1:4" ht="5.05" customHeight="1" x14ac:dyDescent="0.4">
      <c r="A32" s="71"/>
      <c r="B32" s="72"/>
      <c r="C32" s="72"/>
      <c r="D32" s="73"/>
    </row>
    <row r="33" spans="1:7" ht="16.3" x14ac:dyDescent="0.45">
      <c r="A33" s="7" t="s">
        <v>25</v>
      </c>
      <c r="B33" s="107" t="s">
        <v>48</v>
      </c>
      <c r="C33" s="108"/>
      <c r="D33" s="109"/>
    </row>
    <row r="34" spans="1:7" ht="100.3" customHeight="1" x14ac:dyDescent="0.4">
      <c r="A34" s="10" t="s">
        <v>49</v>
      </c>
      <c r="B34" s="86" t="s">
        <v>72</v>
      </c>
      <c r="C34" s="87"/>
      <c r="D34" s="88"/>
    </row>
    <row r="35" spans="1:7" ht="30" customHeight="1" x14ac:dyDescent="0.45">
      <c r="A35" s="4"/>
      <c r="B35" s="89" t="s">
        <v>74</v>
      </c>
      <c r="C35" s="90"/>
      <c r="D35" s="62"/>
    </row>
    <row r="36" spans="1:7" ht="30" customHeight="1" x14ac:dyDescent="0.45">
      <c r="A36" s="4"/>
      <c r="B36" s="91" t="s">
        <v>75</v>
      </c>
      <c r="C36" s="92"/>
      <c r="D36" s="62"/>
    </row>
    <row r="37" spans="1:7" ht="30" customHeight="1" x14ac:dyDescent="0.45">
      <c r="A37" s="4"/>
      <c r="B37" s="93" t="s">
        <v>76</v>
      </c>
      <c r="C37" s="94"/>
      <c r="D37" s="63"/>
    </row>
    <row r="38" spans="1:7" ht="30" customHeight="1" x14ac:dyDescent="0.45">
      <c r="A38" s="4"/>
      <c r="B38" s="100" t="s">
        <v>77</v>
      </c>
      <c r="C38" s="95"/>
      <c r="D38" s="64"/>
    </row>
    <row r="39" spans="1:7" ht="50.05" customHeight="1" x14ac:dyDescent="0.45">
      <c r="A39" s="4"/>
      <c r="B39" s="89" t="s">
        <v>78</v>
      </c>
      <c r="C39" s="90"/>
      <c r="D39" s="65"/>
    </row>
    <row r="40" spans="1:7" ht="84.9" x14ac:dyDescent="0.4">
      <c r="A40" s="10" t="s">
        <v>28</v>
      </c>
      <c r="B40" s="35" t="s">
        <v>29</v>
      </c>
      <c r="C40" s="104" t="s">
        <v>30</v>
      </c>
      <c r="D40" s="104"/>
    </row>
    <row r="41" spans="1:7" ht="28.3" x14ac:dyDescent="0.4">
      <c r="A41" s="2"/>
      <c r="B41" s="17" t="s">
        <v>31</v>
      </c>
      <c r="C41" s="66">
        <v>0</v>
      </c>
      <c r="D41" s="53">
        <f>C41*1000</f>
        <v>0</v>
      </c>
    </row>
    <row r="42" spans="1:7" ht="5.05" customHeight="1" x14ac:dyDescent="0.4">
      <c r="A42" s="71"/>
      <c r="B42" s="72"/>
      <c r="C42" s="72"/>
      <c r="D42" s="73"/>
    </row>
    <row r="43" spans="1:7" ht="100.3" customHeight="1" x14ac:dyDescent="0.45">
      <c r="A43" s="4"/>
      <c r="B43" s="30"/>
      <c r="C43" s="95" t="s">
        <v>50</v>
      </c>
      <c r="D43" s="96"/>
    </row>
    <row r="44" spans="1:7" ht="16.3" x14ac:dyDescent="0.45">
      <c r="A44" s="42"/>
      <c r="B44" s="17" t="s">
        <v>54</v>
      </c>
      <c r="C44" s="67">
        <v>1</v>
      </c>
      <c r="D44" s="40"/>
    </row>
    <row r="45" spans="1:7" ht="16.3" x14ac:dyDescent="0.4">
      <c r="B45" s="19" t="s">
        <v>26</v>
      </c>
      <c r="C45" s="16" t="s">
        <v>15</v>
      </c>
      <c r="D45" s="54">
        <f>SUM(D15:D41)*C44</f>
        <v>58292</v>
      </c>
      <c r="G45" s="39"/>
    </row>
    <row r="46" spans="1:7" ht="5.05" customHeight="1" x14ac:dyDescent="0.4">
      <c r="A46" s="71"/>
      <c r="B46" s="72"/>
      <c r="C46" s="72"/>
      <c r="D46" s="73"/>
    </row>
    <row r="47" spans="1:7" ht="55.3" customHeight="1" x14ac:dyDescent="0.45">
      <c r="A47" s="4"/>
      <c r="B47" s="101" t="s">
        <v>27</v>
      </c>
      <c r="C47" s="102"/>
      <c r="D47" s="103"/>
    </row>
    <row r="48" spans="1:7" ht="5.05" customHeight="1" x14ac:dyDescent="0.4">
      <c r="A48" s="71"/>
      <c r="B48" s="72"/>
      <c r="C48" s="72"/>
      <c r="D48" s="73"/>
    </row>
    <row r="49" spans="1:11" ht="16.3" x14ac:dyDescent="0.45">
      <c r="A49" s="97" t="s">
        <v>51</v>
      </c>
      <c r="B49" s="98"/>
      <c r="C49" s="99"/>
      <c r="D49" s="6"/>
    </row>
    <row r="50" spans="1:11" ht="80.05" customHeight="1" x14ac:dyDescent="0.45">
      <c r="A50" s="10" t="s">
        <v>32</v>
      </c>
      <c r="B50" s="105" t="s">
        <v>79</v>
      </c>
      <c r="C50" s="105"/>
      <c r="D50" s="5"/>
    </row>
    <row r="51" spans="1:11" ht="16.3" x14ac:dyDescent="0.45">
      <c r="A51" s="10"/>
      <c r="B51" s="17" t="s">
        <v>33</v>
      </c>
      <c r="C51" s="55">
        <f>D45*0.0828</f>
        <v>4826.5775999999996</v>
      </c>
      <c r="D51" s="5"/>
    </row>
    <row r="52" spans="1:11" ht="16.3" x14ac:dyDescent="0.4">
      <c r="A52" s="18"/>
      <c r="B52" s="106" t="s">
        <v>34</v>
      </c>
      <c r="C52" s="106"/>
      <c r="D52" s="54">
        <f>D45+C51</f>
        <v>63118.577599999997</v>
      </c>
    </row>
    <row r="53" spans="1:11" ht="16.3" x14ac:dyDescent="0.4">
      <c r="A53" s="83"/>
      <c r="B53" s="84"/>
      <c r="C53" s="84"/>
      <c r="D53" s="85"/>
    </row>
    <row r="54" spans="1:11" x14ac:dyDescent="0.4">
      <c r="K54" s="23"/>
    </row>
  </sheetData>
  <sheetProtection algorithmName="SHA-512" hashValue="Ft8J4xfHn7kIjD9MEOPQI8KwCX13umQQHk0fJVsCkOiTMocyRsuJedoJ+g7P4ckAUcALgyZXYlSMQmIo5a8vxw==" saltValue="oIJ0eAUYOihFC1v/NaWuzA==" spinCount="100000" sheet="1" selectLockedCells="1"/>
  <mergeCells count="38">
    <mergeCell ref="A25:D25"/>
    <mergeCell ref="C17:D17"/>
    <mergeCell ref="A19:D19"/>
    <mergeCell ref="C20:D20"/>
    <mergeCell ref="A22:D22"/>
    <mergeCell ref="C23:D23"/>
    <mergeCell ref="C26:D26"/>
    <mergeCell ref="A28:D28"/>
    <mergeCell ref="C29:D29"/>
    <mergeCell ref="A32:D32"/>
    <mergeCell ref="B33:D33"/>
    <mergeCell ref="A53:D53"/>
    <mergeCell ref="B34:D34"/>
    <mergeCell ref="B35:C35"/>
    <mergeCell ref="B36:C36"/>
    <mergeCell ref="B37:C37"/>
    <mergeCell ref="A42:D42"/>
    <mergeCell ref="C43:D43"/>
    <mergeCell ref="A49:C49"/>
    <mergeCell ref="B38:C38"/>
    <mergeCell ref="B39:C39"/>
    <mergeCell ref="A46:D46"/>
    <mergeCell ref="B47:D47"/>
    <mergeCell ref="A48:D48"/>
    <mergeCell ref="C40:D40"/>
    <mergeCell ref="B50:C50"/>
    <mergeCell ref="B52:C52"/>
    <mergeCell ref="A1:D1"/>
    <mergeCell ref="C10:D10"/>
    <mergeCell ref="A12:D12"/>
    <mergeCell ref="C13:D13"/>
    <mergeCell ref="A16:D16"/>
    <mergeCell ref="C6:D6"/>
    <mergeCell ref="A8:D8"/>
    <mergeCell ref="B9:D9"/>
    <mergeCell ref="A11:B11"/>
    <mergeCell ref="A2:A3"/>
    <mergeCell ref="A4:D4"/>
  </mergeCells>
  <conditionalFormatting sqref="C51 D52">
    <cfRule type="expression" dxfId="1" priority="4">
      <formula>$D$7="Word &amp; Service"</formula>
    </cfRule>
  </conditionalFormatting>
  <conditionalFormatting sqref="A47:D52">
    <cfRule type="expression" dxfId="0" priority="3">
      <formula>$D$7="Word &amp; Service"</formula>
    </cfRule>
  </conditionalFormatting>
  <hyperlinks>
    <hyperlink ref="D3" r:id="rId1" xr:uid="{71A84FB7-2E1C-44D5-9715-2BF3E7854200}"/>
  </hyperlinks>
  <pageMargins left="0.7" right="0.7" top="0.75" bottom="0.75" header="0.3" footer="0.3"/>
  <pageSetup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B98AA70-3D23-4EC7-B47B-EDCEA4B1664A}">
          <x14:formula1>
            <xm:f>'Roster Choices'!$A$2:$A$3</xm:f>
          </x14:formula1>
          <xm:sqref>D7</xm:sqref>
        </x14:dataValidation>
        <x14:dataValidation type="list" allowBlank="1" showInputMessage="1" showErrorMessage="1" xr:uid="{DD0E75FD-22C5-45E0-9690-52DA650F310A}">
          <x14:formula1>
            <xm:f>'Data Table'!$A$2:$A$14</xm:f>
          </x14:formula1>
          <xm:sqref>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07BDD-11DE-4C3E-B49B-C6F9AF39E2BF}">
  <dimension ref="A1:G15"/>
  <sheetViews>
    <sheetView workbookViewId="0">
      <selection activeCell="B14" sqref="B14"/>
    </sheetView>
  </sheetViews>
  <sheetFormatPr defaultColWidth="8.84375" defaultRowHeight="14.6" x14ac:dyDescent="0.4"/>
  <cols>
    <col min="1" max="1" width="47.3046875" customWidth="1"/>
    <col min="2" max="2" width="11.84375" customWidth="1"/>
    <col min="3" max="3" width="29.4609375" customWidth="1"/>
    <col min="4" max="4" width="6.84375" customWidth="1"/>
    <col min="5" max="5" width="27" customWidth="1"/>
    <col min="6" max="6" width="10.69140625" customWidth="1"/>
  </cols>
  <sheetData>
    <row r="1" spans="1:7" x14ac:dyDescent="0.4">
      <c r="A1" t="s">
        <v>61</v>
      </c>
      <c r="B1" t="s">
        <v>62</v>
      </c>
      <c r="C1" t="s">
        <v>82</v>
      </c>
      <c r="E1" t="s">
        <v>53</v>
      </c>
      <c r="F1" s="45">
        <v>58292</v>
      </c>
      <c r="G1" t="s">
        <v>90</v>
      </c>
    </row>
    <row r="2" spans="1:7" x14ac:dyDescent="0.4">
      <c r="A2" t="s">
        <v>58</v>
      </c>
      <c r="B2" s="44">
        <v>1</v>
      </c>
      <c r="E2" t="s">
        <v>39</v>
      </c>
      <c r="F2" s="45">
        <v>48292</v>
      </c>
      <c r="G2" t="s">
        <v>89</v>
      </c>
    </row>
    <row r="3" spans="1:7" x14ac:dyDescent="0.4">
      <c r="A3" t="s">
        <v>87</v>
      </c>
      <c r="B3" s="44">
        <v>1.03</v>
      </c>
      <c r="C3" t="s">
        <v>60</v>
      </c>
    </row>
    <row r="4" spans="1:7" x14ac:dyDescent="0.4">
      <c r="A4" t="s">
        <v>63</v>
      </c>
      <c r="B4" s="44">
        <v>1.1100000000000001</v>
      </c>
    </row>
    <row r="5" spans="1:7" x14ac:dyDescent="0.4">
      <c r="A5" s="56" t="s">
        <v>85</v>
      </c>
      <c r="B5" s="44">
        <v>1.05</v>
      </c>
      <c r="C5" t="s">
        <v>86</v>
      </c>
    </row>
    <row r="6" spans="1:7" x14ac:dyDescent="0.4">
      <c r="A6" s="56" t="s">
        <v>84</v>
      </c>
      <c r="B6" s="44">
        <v>1.02</v>
      </c>
      <c r="C6" t="s">
        <v>64</v>
      </c>
    </row>
    <row r="7" spans="1:7" x14ac:dyDescent="0.4">
      <c r="A7" t="s">
        <v>65</v>
      </c>
      <c r="B7" s="44">
        <v>0.95</v>
      </c>
    </row>
    <row r="8" spans="1:7" x14ac:dyDescent="0.4">
      <c r="A8" s="56" t="s">
        <v>83</v>
      </c>
      <c r="B8" s="44">
        <v>1.01</v>
      </c>
      <c r="C8" t="s">
        <v>66</v>
      </c>
    </row>
    <row r="9" spans="1:7" x14ac:dyDescent="0.4">
      <c r="A9" t="s">
        <v>67</v>
      </c>
      <c r="B9" s="44">
        <v>1.39</v>
      </c>
    </row>
    <row r="10" spans="1:7" x14ac:dyDescent="0.4">
      <c r="A10" t="s">
        <v>68</v>
      </c>
      <c r="B10" s="44">
        <v>1.05</v>
      </c>
    </row>
    <row r="11" spans="1:7" x14ac:dyDescent="0.4">
      <c r="A11" t="s">
        <v>69</v>
      </c>
      <c r="B11" s="44">
        <v>1.08</v>
      </c>
    </row>
    <row r="12" spans="1:7" x14ac:dyDescent="0.4">
      <c r="A12" t="s">
        <v>88</v>
      </c>
      <c r="B12" s="44">
        <v>1.53</v>
      </c>
    </row>
    <row r="13" spans="1:7" x14ac:dyDescent="0.4">
      <c r="A13" t="s">
        <v>81</v>
      </c>
      <c r="B13" s="44">
        <v>1.61</v>
      </c>
      <c r="C13" t="s">
        <v>70</v>
      </c>
    </row>
    <row r="14" spans="1:7" x14ac:dyDescent="0.4">
      <c r="A14" t="s">
        <v>71</v>
      </c>
      <c r="B14" s="44">
        <v>1.27</v>
      </c>
    </row>
    <row r="15" spans="1:7" ht="15.55" customHeight="1" x14ac:dyDescent="0.4"/>
  </sheetData>
  <sheetProtection sheet="1" objects="1" scenarios="1"/>
  <dataValidations disablePrompts="1" count="1">
    <dataValidation type="list" allowBlank="1" showInputMessage="1" showErrorMessage="1" sqref="B1" xr:uid="{7E6D2FCB-8ADB-47AE-A444-ADEA9EC70D18}">
      <formula1>$A$1:$A$2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CCD41-9755-4B20-93D5-E267C5B63CA7}">
  <dimension ref="A1:A3"/>
  <sheetViews>
    <sheetView workbookViewId="0">
      <selection activeCell="A4" sqref="A4"/>
    </sheetView>
  </sheetViews>
  <sheetFormatPr defaultColWidth="8.84375" defaultRowHeight="14.6" x14ac:dyDescent="0.4"/>
  <cols>
    <col min="1" max="1" width="15.84375" bestFit="1" customWidth="1"/>
  </cols>
  <sheetData>
    <row r="1" spans="1:1" x14ac:dyDescent="0.4">
      <c r="A1" s="25" t="s">
        <v>52</v>
      </c>
    </row>
    <row r="2" spans="1:1" x14ac:dyDescent="0.4">
      <c r="A2" t="s">
        <v>53</v>
      </c>
    </row>
    <row r="3" spans="1:1" x14ac:dyDescent="0.4">
      <c r="A3" t="s">
        <v>39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5389BA861F7A4A8095F410A406476B" ma:contentTypeVersion="4" ma:contentTypeDescription="Create a new document." ma:contentTypeScope="" ma:versionID="9ab9cdce6737e8bd7f3f3046b8907fd2">
  <xsd:schema xmlns:xsd="http://www.w3.org/2001/XMLSchema" xmlns:xs="http://www.w3.org/2001/XMLSchema" xmlns:p="http://schemas.microsoft.com/office/2006/metadata/properties" xmlns:ns2="19882009-c298-4bf5-a8a4-dac6c6867e83" targetNamespace="http://schemas.microsoft.com/office/2006/metadata/properties" ma:root="true" ma:fieldsID="7eda7945258f7d4b71ca2d878237f221" ns2:_="">
    <xsd:import namespace="19882009-c298-4bf5-a8a4-dac6c6867e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882009-c298-4bf5-a8a4-dac6c6867e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E45D4A-76A9-4D9B-90C0-69306C7770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882009-c298-4bf5-a8a4-dac6c6867e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7E8086-36C8-400E-B4B4-EDAD198E15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D9DB0C-11CE-4CFB-BC4D-3617F16F14F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9882009-c298-4bf5-a8a4-dac6c6867e8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 Worksheet</vt:lpstr>
      <vt:lpstr>Data Table</vt:lpstr>
      <vt:lpstr>Roster Choices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Dragon Yee</dc:creator>
  <cp:keywords/>
  <dc:description/>
  <cp:lastModifiedBy>Sys Admin</cp:lastModifiedBy>
  <cp:revision/>
  <dcterms:created xsi:type="dcterms:W3CDTF">2021-09-16T17:50:51Z</dcterms:created>
  <dcterms:modified xsi:type="dcterms:W3CDTF">2022-11-18T21:36:14Z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0x010100505389BA861F7A4A8095F410A406476B</vt:lpwstr>
  </property>
</Properties>
</file>